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68" documentId="8_{EB85ED46-8A3D-4462-B21E-17B014AAC3ED}" xr6:coauthVersionLast="47" xr6:coauthVersionMax="47" xr10:uidLastSave="{9D3CBC9D-2538-494F-9708-AAAD54D2EC39}"/>
  <bookViews>
    <workbookView xWindow="-23136" yWindow="-96" windowWidth="23232" windowHeight="12552" xr2:uid="{00000000-000D-0000-FFFF-FFFF00000000}"/>
  </bookViews>
  <sheets>
    <sheet name="Simulazione" sheetId="1" r:id="rId1"/>
    <sheet name="Foglio3" sheetId="3" state="hidden" r:id="rId2"/>
  </sheets>
  <definedNames>
    <definedName name="_xlnm.Print_Area" localSheetId="0">Simulazione!$C$2:$O$37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D50" i="1"/>
  <c r="E45" i="1" l="1"/>
  <c r="E47" i="1"/>
  <c r="E43" i="1"/>
  <c r="E42" i="1" l="1"/>
  <c r="E44" i="1"/>
  <c r="M5" i="3"/>
  <c r="K5" i="3"/>
  <c r="N6" i="3"/>
  <c r="N5" i="3"/>
  <c r="M6" i="3"/>
  <c r="M4" i="3"/>
  <c r="L6" i="3"/>
  <c r="L5" i="3"/>
  <c r="L4" i="3"/>
  <c r="K6" i="3"/>
  <c r="K7" i="3" s="1"/>
  <c r="J7" i="3"/>
  <c r="I8" i="1" l="1"/>
  <c r="F20" i="1"/>
  <c r="N7" i="3"/>
  <c r="N9" i="3" s="1"/>
  <c r="K9" i="3"/>
  <c r="L7" i="3"/>
  <c r="L9" i="3" s="1"/>
  <c r="M7" i="3"/>
  <c r="M9" i="3" s="1"/>
  <c r="F13" i="1" l="1"/>
  <c r="F15" i="1" l="1"/>
  <c r="E46" i="1"/>
  <c r="F43" i="1"/>
  <c r="F42" i="1"/>
  <c r="E23" i="1"/>
  <c r="F23" i="1" s="1"/>
  <c r="G29" i="1" l="1"/>
  <c r="E56" i="1" s="1"/>
  <c r="D17" i="1"/>
  <c r="S22" i="1"/>
  <c r="G23" i="1"/>
  <c r="E58" i="1" s="1"/>
  <c r="G20" i="1"/>
  <c r="I12" i="1" s="1"/>
  <c r="G15" i="1"/>
  <c r="E48" i="1"/>
  <c r="E29" i="1"/>
  <c r="F29" i="1" s="1"/>
  <c r="F44" i="1"/>
  <c r="G11" i="1"/>
  <c r="F47" i="1"/>
  <c r="G14" i="1"/>
  <c r="G9" i="1"/>
  <c r="E59" i="1" l="1"/>
  <c r="F45" i="1"/>
  <c r="F46" i="1" s="1"/>
  <c r="G12" i="1"/>
  <c r="G10" i="1"/>
  <c r="F48" i="1" l="1"/>
  <c r="G13" i="1"/>
  <c r="G26" i="1" l="1"/>
  <c r="E57" i="1" s="1"/>
  <c r="E26" i="1"/>
  <c r="F26" i="1" s="1"/>
</calcChain>
</file>

<file path=xl/sharedStrings.xml><?xml version="1.0" encoding="utf-8"?>
<sst xmlns="http://schemas.openxmlformats.org/spreadsheetml/2006/main" count="45" uniqueCount="40">
  <si>
    <t>Ricavi</t>
  </si>
  <si>
    <t>Ammortamenti</t>
  </si>
  <si>
    <t>Acquisti</t>
  </si>
  <si>
    <t>Miglioramento costi fissi del 1 %</t>
  </si>
  <si>
    <t>Aumento volumi 1 %</t>
  </si>
  <si>
    <t>Miglioramento acquisti 1 %</t>
  </si>
  <si>
    <t>Miglioramento pricing del 1%</t>
  </si>
  <si>
    <t>cv</t>
  </si>
  <si>
    <t>cf</t>
  </si>
  <si>
    <t>ro</t>
  </si>
  <si>
    <t>1 % PRE</t>
  </si>
  <si>
    <t>CV - 1 %</t>
  </si>
  <si>
    <t>VOL</t>
  </si>
  <si>
    <t>Altri costi variabili</t>
  </si>
  <si>
    <t>Valore della produzione</t>
  </si>
  <si>
    <t>% si VDP</t>
  </si>
  <si>
    <t>Actual + 1% volumi</t>
  </si>
  <si>
    <t>Actual</t>
  </si>
  <si>
    <t xml:space="preserve">Costi fissi </t>
  </si>
  <si>
    <t>Miglioramento dei COSTI FISSI dell'1%</t>
  </si>
  <si>
    <t>Aumento dei  VOLUMI dell'1%</t>
  </si>
  <si>
    <t>Miglioramento ACQUISTI dell'1%</t>
  </si>
  <si>
    <t>Calcolo dell'effetto dell'incremento dei volumi del 1% su EBITDA  
(a parità di mix prodotto)</t>
  </si>
  <si>
    <t>Costi non di acquisto variabili su costi non di acquisto totali</t>
  </si>
  <si>
    <t>Miglioramento del PRICING dell'1%</t>
  </si>
  <si>
    <t>VdP</t>
  </si>
  <si>
    <t>Modificare cella E51 se necessario</t>
  </si>
  <si>
    <t>MOL (Margine operativo Lordo)</t>
  </si>
  <si>
    <t>Ammortamenti / accantonamenti</t>
  </si>
  <si>
    <t>Reddito operativo</t>
  </si>
  <si>
    <t>Conto economico</t>
  </si>
  <si>
    <t>Milioni €</t>
  </si>
  <si>
    <t>www.alyant.it</t>
  </si>
  <si>
    <t>Simulazione dell'effetto del pricing e di altre level sul reddito operativo</t>
  </si>
  <si>
    <t>Miglioramento % rispetto a reddito operativo iniziale</t>
  </si>
  <si>
    <t>MOL</t>
  </si>
  <si>
    <t>Miglioramento del reddito operativo in M €</t>
  </si>
  <si>
    <t>Per favore modificare i valori delle 5 celle evidenziate in azzurro (Valore della produzione, acquisti, altrico costi variabili, costi fissi e ammortamenti.</t>
  </si>
  <si>
    <r>
      <t>Miglioramento del Reddito operativo rispetto</t>
    </r>
    <r>
      <rPr>
        <b/>
        <u/>
        <sz val="20"/>
        <color theme="1"/>
        <rFont val="Calibri"/>
        <family val="2"/>
        <scheme val="minor"/>
      </rPr>
      <t xml:space="preserve"> al Reddito operativo di partenza</t>
    </r>
  </si>
  <si>
    <t>Miglioramento % rispetto Valore della produzione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</si>
</sst>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0.0%"/>
    <numFmt numFmtId="166" formatCode="_-&quot;€&quot;\ * #,##0.0_-;\-&quot;€&quot;\ * #,##0.0_-;_-&quot;€&quot;\ * &quot;-&quot;??_-;_-@_-"/>
    <numFmt numFmtId="167" formatCode="_-* #,##0.0\ &quot;€&quot;_-;\-* #,##0.0\ &quot;€&quot;_-;_-* &quot;-&quot;?\ &quot;€&quot;_-;_-@_-"/>
    <numFmt numFmtId="168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6" fillId="0" borderId="0" xfId="0" applyFont="1" applyBorder="1"/>
    <xf numFmtId="0" fontId="3" fillId="0" borderId="0" xfId="0" applyFont="1" applyBorder="1"/>
    <xf numFmtId="165" fontId="0" fillId="0" borderId="0" xfId="2" applyNumberFormat="1" applyFont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2" fillId="0" borderId="0" xfId="0" applyFont="1"/>
    <xf numFmtId="0" fontId="6" fillId="0" borderId="5" xfId="0" applyFont="1" applyBorder="1"/>
    <xf numFmtId="0" fontId="4" fillId="0" borderId="11" xfId="0" applyFont="1" applyFill="1" applyBorder="1"/>
    <xf numFmtId="165" fontId="3" fillId="0" borderId="9" xfId="2" applyNumberFormat="1" applyFont="1" applyBorder="1" applyAlignment="1">
      <alignment horizontal="center"/>
    </xf>
    <xf numFmtId="165" fontId="4" fillId="0" borderId="9" xfId="2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10" fillId="0" borderId="0" xfId="0" applyFont="1" applyBorder="1" applyAlignment="1">
      <alignment horizontal="left" vertical="top" wrapText="1"/>
    </xf>
    <xf numFmtId="166" fontId="4" fillId="0" borderId="9" xfId="0" applyNumberFormat="1" applyFont="1" applyFill="1" applyBorder="1" applyAlignment="1">
      <alignment horizontal="left"/>
    </xf>
    <xf numFmtId="9" fontId="2" fillId="0" borderId="0" xfId="2" applyFont="1"/>
    <xf numFmtId="0" fontId="2" fillId="0" borderId="0" xfId="0" applyFont="1" applyFill="1"/>
    <xf numFmtId="0" fontId="14" fillId="0" borderId="0" xfId="0" applyFont="1" applyFill="1"/>
    <xf numFmtId="0" fontId="13" fillId="0" borderId="0" xfId="0" applyFont="1" applyFill="1"/>
    <xf numFmtId="165" fontId="2" fillId="0" borderId="0" xfId="2" applyNumberFormat="1" applyFont="1" applyFill="1"/>
    <xf numFmtId="0" fontId="14" fillId="0" borderId="0" xfId="0" applyFont="1" applyFill="1" applyBorder="1"/>
    <xf numFmtId="166" fontId="14" fillId="0" borderId="0" xfId="0" applyNumberFormat="1" applyFont="1" applyFill="1" applyBorder="1"/>
    <xf numFmtId="166" fontId="14" fillId="0" borderId="0" xfId="1" applyNumberFormat="1" applyFont="1" applyFill="1" applyBorder="1"/>
    <xf numFmtId="0" fontId="13" fillId="0" borderId="0" xfId="0" applyFont="1" applyFill="1" applyBorder="1"/>
    <xf numFmtId="166" fontId="13" fillId="0" borderId="0" xfId="0" applyNumberFormat="1" applyFont="1" applyFill="1" applyBorder="1"/>
    <xf numFmtId="166" fontId="13" fillId="0" borderId="0" xfId="1" applyNumberFormat="1" applyFont="1" applyFill="1" applyBorder="1"/>
    <xf numFmtId="0" fontId="2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9" fontId="14" fillId="0" borderId="0" xfId="2" applyFont="1" applyFill="1" applyBorder="1" applyAlignment="1">
      <alignment vertical="center"/>
    </xf>
    <xf numFmtId="0" fontId="15" fillId="0" borderId="0" xfId="0" applyFont="1" applyBorder="1"/>
    <xf numFmtId="0" fontId="5" fillId="0" borderId="2" xfId="0" applyFont="1" applyBorder="1"/>
    <xf numFmtId="0" fontId="12" fillId="0" borderId="2" xfId="3" applyFont="1" applyBorder="1"/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8" fillId="0" borderId="7" xfId="0" applyFont="1" applyBorder="1"/>
    <xf numFmtId="9" fontId="4" fillId="0" borderId="9" xfId="2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4" fillId="0" borderId="12" xfId="0" applyFont="1" applyFill="1" applyBorder="1"/>
    <xf numFmtId="166" fontId="16" fillId="2" borderId="9" xfId="0" applyNumberFormat="1" applyFont="1" applyFill="1" applyBorder="1" applyAlignment="1" applyProtection="1">
      <alignment horizontal="left"/>
      <protection locked="0"/>
    </xf>
    <xf numFmtId="166" fontId="16" fillId="4" borderId="9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>
      <alignment horizontal="center" wrapText="1"/>
    </xf>
    <xf numFmtId="0" fontId="17" fillId="0" borderId="0" xfId="0" applyFont="1" applyBorder="1"/>
    <xf numFmtId="167" fontId="0" fillId="0" borderId="0" xfId="0" applyNumberFormat="1"/>
    <xf numFmtId="168" fontId="0" fillId="0" borderId="0" xfId="0" applyNumberFormat="1"/>
    <xf numFmtId="0" fontId="19" fillId="0" borderId="0" xfId="0" applyFont="1" applyFill="1"/>
    <xf numFmtId="0" fontId="6" fillId="0" borderId="0" xfId="0" applyFont="1" applyFill="1"/>
    <xf numFmtId="165" fontId="9" fillId="0" borderId="9" xfId="2" applyNumberFormat="1" applyFont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10" fontId="9" fillId="0" borderId="9" xfId="2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9" fillId="0" borderId="13" xfId="1" applyNumberFormat="1" applyFont="1" applyFill="1" applyBorder="1" applyAlignment="1">
      <alignment horizontal="center" vertical="center"/>
    </xf>
    <xf numFmtId="164" fontId="9" fillId="0" borderId="14" xfId="1" applyNumberFormat="1" applyFont="1" applyFill="1" applyBorder="1" applyAlignment="1">
      <alignment horizontal="center" vertical="center"/>
    </xf>
    <xf numFmtId="164" fontId="9" fillId="0" borderId="1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65" fontId="10" fillId="0" borderId="9" xfId="2" applyNumberFormat="1" applyFont="1" applyBorder="1" applyAlignment="1">
      <alignment horizontal="center" vertical="center"/>
    </xf>
    <xf numFmtId="10" fontId="9" fillId="0" borderId="9" xfId="2" applyNumberFormat="1" applyFont="1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788802016246341"/>
          <c:y val="4.7189712440012146E-2"/>
          <c:w val="0.50475704447123981"/>
          <c:h val="0.8453393487549448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2500" b="1">
                      <a:solidFill>
                        <a:srgbClr val="00B05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CDA-4D1C-933A-B2B131D87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Simulazione!$D$56:$D$59</c:f>
              <c:strCache>
                <c:ptCount val="4"/>
                <c:pt idx="0">
                  <c:v>Miglioramento costi fissi del 1 %</c:v>
                </c:pt>
                <c:pt idx="1">
                  <c:v>Aumento volumi 1 %</c:v>
                </c:pt>
                <c:pt idx="2">
                  <c:v>Miglioramento acquisti 1 %</c:v>
                </c:pt>
                <c:pt idx="3">
                  <c:v>Miglioramento pricing del 1%</c:v>
                </c:pt>
              </c:strCache>
            </c:strRef>
          </c:cat>
          <c:val>
            <c:numRef>
              <c:f>Simulazione!$E$56:$E$59</c:f>
              <c:numCache>
                <c:formatCode>0.0%</c:formatCode>
                <c:ptCount val="4"/>
                <c:pt idx="0">
                  <c:v>0.02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3-47A0-8429-4BA683CA1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470608"/>
        <c:axId val="211344864"/>
      </c:barChart>
      <c:catAx>
        <c:axId val="468470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it-IT"/>
          </a:p>
        </c:txPr>
        <c:crossAx val="211344864"/>
        <c:crosses val="autoZero"/>
        <c:auto val="1"/>
        <c:lblAlgn val="ctr"/>
        <c:lblOffset val="100"/>
        <c:noMultiLvlLbl val="0"/>
      </c:catAx>
      <c:valAx>
        <c:axId val="211344864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46847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19</xdr:row>
      <xdr:rowOff>96983</xdr:rowOff>
    </xdr:from>
    <xdr:to>
      <xdr:col>14</xdr:col>
      <xdr:colOff>13855</xdr:colOff>
      <xdr:row>31</xdr:row>
      <xdr:rowOff>6928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69273</xdr:colOff>
      <xdr:row>1</xdr:row>
      <xdr:rowOff>356587</xdr:rowOff>
    </xdr:from>
    <xdr:to>
      <xdr:col>3</xdr:col>
      <xdr:colOff>2738871</xdr:colOff>
      <xdr:row>3</xdr:row>
      <xdr:rowOff>174868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58E5A6B-C5C7-4D4F-8AB8-EF1E360E2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982" y="536696"/>
          <a:ext cx="2669598" cy="50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yant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S59"/>
  <sheetViews>
    <sheetView showGridLines="0" tabSelected="1" zoomScale="55" zoomScaleNormal="55" workbookViewId="0">
      <selection activeCell="S16" sqref="S16"/>
    </sheetView>
  </sheetViews>
  <sheetFormatPr defaultRowHeight="14.4" x14ac:dyDescent="0.55000000000000004"/>
  <cols>
    <col min="3" max="3" width="3.7890625" customWidth="1"/>
    <col min="4" max="4" width="38.89453125" bestFit="1" customWidth="1"/>
    <col min="5" max="5" width="20.89453125" customWidth="1"/>
    <col min="6" max="6" width="21.47265625" customWidth="1"/>
    <col min="7" max="7" width="26.26171875" customWidth="1"/>
    <col min="8" max="8" width="2.1015625" customWidth="1"/>
    <col min="9" max="9" width="28.89453125" customWidth="1"/>
    <col min="10" max="10" width="8.68359375" customWidth="1"/>
    <col min="11" max="11" width="23.26171875" customWidth="1"/>
    <col min="12" max="14" width="17.3125" customWidth="1"/>
    <col min="15" max="15" width="5.15625" customWidth="1"/>
  </cols>
  <sheetData>
    <row r="2" spans="3:18" ht="39.6" customHeight="1" x14ac:dyDescent="0.95">
      <c r="C2" s="9"/>
      <c r="D2" s="40"/>
      <c r="E2" s="1"/>
      <c r="F2" s="41" t="s">
        <v>32</v>
      </c>
      <c r="G2" s="1"/>
      <c r="H2" s="1"/>
      <c r="I2" s="1"/>
      <c r="J2" s="1"/>
      <c r="K2" s="1"/>
      <c r="L2" s="1"/>
      <c r="M2" s="1"/>
      <c r="N2" s="1"/>
      <c r="O2" s="2"/>
    </row>
    <row r="3" spans="3:18" x14ac:dyDescent="0.55000000000000004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3:18" x14ac:dyDescent="0.55000000000000004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3:18" ht="44.7" customHeight="1" x14ac:dyDescent="1.1000000000000001">
      <c r="C5" s="6"/>
      <c r="D5" s="44" t="s">
        <v>33</v>
      </c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3:18" ht="44.7" customHeight="1" x14ac:dyDescent="0.85">
      <c r="C6" s="3"/>
      <c r="D6" s="39" t="s">
        <v>37</v>
      </c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3:18" x14ac:dyDescent="0.55000000000000004"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</row>
    <row r="8" spans="3:18" ht="24.6" customHeight="1" x14ac:dyDescent="0.75">
      <c r="C8" s="3"/>
      <c r="D8" s="21" t="s">
        <v>30</v>
      </c>
      <c r="E8" s="22"/>
      <c r="F8" s="13" t="s">
        <v>31</v>
      </c>
      <c r="G8" s="14" t="s">
        <v>15</v>
      </c>
      <c r="H8" s="4"/>
      <c r="I8" s="70" t="str">
        <f>CONCATENATE("Un miglioramento del pricing dell'1% si traduce in un incremento del reddito operativo di ",ROUND(E20,2)," Milioni di €.")</f>
        <v>Un miglioramento del pricing dell'1% si traduce in un incremento del reddito operativo di 1 Milioni di €.</v>
      </c>
      <c r="J8" s="70"/>
      <c r="K8" s="70"/>
      <c r="L8" s="70"/>
      <c r="M8" s="70"/>
      <c r="N8" s="70"/>
      <c r="O8" s="5"/>
      <c r="R8" s="53"/>
    </row>
    <row r="9" spans="3:18" ht="24.6" customHeight="1" x14ac:dyDescent="0.75">
      <c r="C9" s="3"/>
      <c r="D9" s="46" t="s">
        <v>14</v>
      </c>
      <c r="E9" s="47"/>
      <c r="F9" s="49">
        <v>100</v>
      </c>
      <c r="G9" s="45">
        <f t="shared" ref="G9:G15" si="0">F9/$F$9</f>
        <v>1</v>
      </c>
      <c r="H9" s="4"/>
      <c r="I9" s="70"/>
      <c r="J9" s="70"/>
      <c r="K9" s="70"/>
      <c r="L9" s="70"/>
      <c r="M9" s="70"/>
      <c r="N9" s="70"/>
      <c r="O9" s="5"/>
      <c r="R9" s="54"/>
    </row>
    <row r="10" spans="3:18" ht="24.6" customHeight="1" x14ac:dyDescent="0.75">
      <c r="C10" s="3"/>
      <c r="D10" s="46" t="s">
        <v>2</v>
      </c>
      <c r="E10" s="47"/>
      <c r="F10" s="49">
        <v>50</v>
      </c>
      <c r="G10" s="19">
        <f t="shared" si="0"/>
        <v>0.5</v>
      </c>
      <c r="H10" s="4"/>
      <c r="I10" s="70"/>
      <c r="J10" s="70"/>
      <c r="K10" s="70"/>
      <c r="L10" s="70"/>
      <c r="M10" s="70"/>
      <c r="N10" s="70"/>
      <c r="O10" s="5"/>
    </row>
    <row r="11" spans="3:18" ht="24.6" customHeight="1" x14ac:dyDescent="0.95">
      <c r="C11" s="3"/>
      <c r="D11" s="46" t="s">
        <v>13</v>
      </c>
      <c r="E11" s="47"/>
      <c r="F11" s="49">
        <v>25</v>
      </c>
      <c r="G11" s="19">
        <f t="shared" si="0"/>
        <v>0.25</v>
      </c>
      <c r="H11" s="4"/>
      <c r="I11" s="42"/>
      <c r="J11" s="23"/>
      <c r="K11" s="23"/>
      <c r="L11" s="23"/>
      <c r="M11" s="23"/>
      <c r="N11" s="23"/>
      <c r="O11" s="5"/>
    </row>
    <row r="12" spans="3:18" ht="24.6" customHeight="1" x14ac:dyDescent="0.75">
      <c r="C12" s="3"/>
      <c r="D12" s="46" t="s">
        <v>18</v>
      </c>
      <c r="E12" s="47"/>
      <c r="F12" s="49">
        <v>12</v>
      </c>
      <c r="G12" s="19">
        <f t="shared" si="0"/>
        <v>0.12</v>
      </c>
      <c r="H12" s="4"/>
      <c r="I12" s="70" t="str">
        <f>IF(F15&gt;=0,CONCATENATE("Questo incremento equivale ad un miglioramento del reddito operativo del ",ROUND(G20*100,1)," % rispetto al valore di partenza di ",ROUND(F15,2)," milioni di €"),"Attenzione, il calcolo funziona solo se il reddito operativo è positivo e maggiore di 0")</f>
        <v>Questo incremento equivale ad un miglioramento del reddito operativo del 16,7 % rispetto al valore di partenza di 6 milioni di €</v>
      </c>
      <c r="J12" s="71"/>
      <c r="K12" s="71"/>
      <c r="L12" s="71"/>
      <c r="M12" s="71"/>
      <c r="N12" s="71"/>
      <c r="O12" s="5"/>
    </row>
    <row r="13" spans="3:18" ht="24.6" customHeight="1" x14ac:dyDescent="0.75">
      <c r="C13" s="3"/>
      <c r="D13" s="18" t="s">
        <v>27</v>
      </c>
      <c r="E13" s="48"/>
      <c r="F13" s="24">
        <f>F9-SUM(F10:F12)</f>
        <v>13</v>
      </c>
      <c r="G13" s="20">
        <f t="shared" si="0"/>
        <v>0.13</v>
      </c>
      <c r="H13" s="4"/>
      <c r="I13" s="71"/>
      <c r="J13" s="71"/>
      <c r="K13" s="71"/>
      <c r="L13" s="71"/>
      <c r="M13" s="71"/>
      <c r="N13" s="71"/>
      <c r="O13" s="5"/>
    </row>
    <row r="14" spans="3:18" ht="24.6" customHeight="1" x14ac:dyDescent="0.75">
      <c r="C14" s="3"/>
      <c r="D14" s="46" t="s">
        <v>28</v>
      </c>
      <c r="E14" s="47"/>
      <c r="F14" s="50">
        <v>7</v>
      </c>
      <c r="G14" s="19">
        <f t="shared" si="0"/>
        <v>7.0000000000000007E-2</v>
      </c>
      <c r="H14" s="4"/>
      <c r="I14" s="71"/>
      <c r="J14" s="71"/>
      <c r="K14" s="71"/>
      <c r="L14" s="71"/>
      <c r="M14" s="71"/>
      <c r="N14" s="71"/>
      <c r="O14" s="5"/>
    </row>
    <row r="15" spans="3:18" ht="24.6" customHeight="1" x14ac:dyDescent="0.75">
      <c r="C15" s="3"/>
      <c r="D15" s="18" t="s">
        <v>29</v>
      </c>
      <c r="E15" s="48"/>
      <c r="F15" s="24">
        <f>F13-F14</f>
        <v>6</v>
      </c>
      <c r="G15" s="20">
        <f t="shared" si="0"/>
        <v>0.06</v>
      </c>
      <c r="H15" s="4"/>
      <c r="I15" s="4"/>
      <c r="J15" s="43"/>
      <c r="K15" s="43"/>
      <c r="L15" s="43"/>
      <c r="M15" s="43"/>
      <c r="N15" s="43"/>
      <c r="O15" s="5"/>
    </row>
    <row r="16" spans="3:18" ht="20.399999999999999" x14ac:dyDescent="0.75">
      <c r="C16" s="3"/>
      <c r="D16" s="11"/>
      <c r="E16" s="11"/>
      <c r="F16" s="11"/>
      <c r="G16" s="11"/>
      <c r="H16" s="4"/>
      <c r="I16" s="4"/>
      <c r="J16" s="4"/>
      <c r="K16" s="4"/>
      <c r="L16" s="4"/>
      <c r="M16" s="4"/>
      <c r="N16" s="10"/>
      <c r="O16" s="5"/>
    </row>
    <row r="17" spans="3:19" ht="20.399999999999999" x14ac:dyDescent="0.75">
      <c r="C17" s="3"/>
      <c r="D17" s="52" t="str">
        <f>IF(F15&lt;=0,"Attenzione, la simulazione funziona solo se il reddito operativo è positivo.","")</f>
        <v/>
      </c>
      <c r="E17" s="11"/>
      <c r="F17" s="11"/>
      <c r="G17" s="11"/>
      <c r="H17" s="4"/>
      <c r="I17" s="4"/>
      <c r="J17" s="4"/>
      <c r="K17" s="4"/>
      <c r="L17" s="4"/>
      <c r="M17" s="4"/>
      <c r="N17" s="10"/>
      <c r="O17" s="17"/>
    </row>
    <row r="18" spans="3:19" ht="20.399999999999999" customHeight="1" x14ac:dyDescent="0.75">
      <c r="C18" s="3"/>
      <c r="D18" s="11"/>
      <c r="E18" s="64" t="s">
        <v>36</v>
      </c>
      <c r="F18" s="64" t="s">
        <v>39</v>
      </c>
      <c r="G18" s="64" t="s">
        <v>34</v>
      </c>
      <c r="H18" s="15"/>
      <c r="I18" s="69" t="s">
        <v>38</v>
      </c>
      <c r="J18" s="69"/>
      <c r="K18" s="69"/>
      <c r="L18" s="69"/>
      <c r="M18" s="69"/>
      <c r="N18" s="69"/>
      <c r="O18" s="17"/>
    </row>
    <row r="19" spans="3:19" ht="45.9" customHeight="1" x14ac:dyDescent="0.75">
      <c r="C19" s="3"/>
      <c r="D19" s="11"/>
      <c r="E19" s="65"/>
      <c r="F19" s="65"/>
      <c r="G19" s="65"/>
      <c r="H19" s="15"/>
      <c r="I19" s="69"/>
      <c r="J19" s="69"/>
      <c r="K19" s="69"/>
      <c r="L19" s="69"/>
      <c r="M19" s="69"/>
      <c r="N19" s="69"/>
      <c r="O19" s="17"/>
    </row>
    <row r="20" spans="3:19" ht="18.899999999999999" customHeight="1" x14ac:dyDescent="0.55000000000000004">
      <c r="C20" s="3"/>
      <c r="D20" s="61" t="s">
        <v>24</v>
      </c>
      <c r="E20" s="66">
        <f>F9*0.01</f>
        <v>1</v>
      </c>
      <c r="F20" s="73">
        <f>E20/$F$9</f>
        <v>0.01</v>
      </c>
      <c r="G20" s="72">
        <f>E20/F15</f>
        <v>0.16666666666666666</v>
      </c>
      <c r="H20" s="4"/>
      <c r="I20" s="4"/>
      <c r="J20" s="4"/>
      <c r="K20" s="4"/>
      <c r="L20" s="4"/>
      <c r="M20" s="4"/>
      <c r="N20" s="4"/>
      <c r="O20" s="5"/>
    </row>
    <row r="21" spans="3:19" ht="18.899999999999999" customHeight="1" x14ac:dyDescent="0.55000000000000004">
      <c r="C21" s="3"/>
      <c r="D21" s="61"/>
      <c r="E21" s="67"/>
      <c r="F21" s="73"/>
      <c r="G21" s="72"/>
      <c r="H21" s="4"/>
      <c r="I21" s="4"/>
      <c r="J21" s="4"/>
      <c r="K21" s="4"/>
      <c r="L21" s="4"/>
      <c r="M21" s="4"/>
      <c r="N21" s="4"/>
      <c r="O21" s="5"/>
      <c r="S21" s="16"/>
    </row>
    <row r="22" spans="3:19" ht="18.899999999999999" customHeight="1" x14ac:dyDescent="0.55000000000000004">
      <c r="C22" s="3"/>
      <c r="D22" s="61"/>
      <c r="E22" s="68"/>
      <c r="F22" s="73"/>
      <c r="G22" s="72"/>
      <c r="H22" s="4"/>
      <c r="I22" s="4"/>
      <c r="J22" s="4"/>
      <c r="K22" s="4"/>
      <c r="L22" s="4"/>
      <c r="M22" s="4"/>
      <c r="N22" s="4"/>
      <c r="O22" s="5"/>
      <c r="S22" s="25">
        <f>E20/F15</f>
        <v>0.16666666666666666</v>
      </c>
    </row>
    <row r="23" spans="3:19" ht="18.899999999999999" customHeight="1" x14ac:dyDescent="0.55000000000000004">
      <c r="C23" s="3"/>
      <c r="D23" s="62" t="s">
        <v>21</v>
      </c>
      <c r="E23" s="58">
        <f>F10*0.01</f>
        <v>0.5</v>
      </c>
      <c r="F23" s="59">
        <f t="shared" ref="F23" si="1">E23/$F$9</f>
        <v>5.0000000000000001E-3</v>
      </c>
      <c r="G23" s="57">
        <f>F10*0.01/F15</f>
        <v>8.3333333333333329E-2</v>
      </c>
      <c r="H23" s="4"/>
      <c r="I23" s="4"/>
      <c r="J23" s="4"/>
      <c r="K23" s="4"/>
      <c r="L23" s="4"/>
      <c r="M23" s="4"/>
      <c r="N23" s="4"/>
      <c r="O23" s="5"/>
      <c r="S23" s="16"/>
    </row>
    <row r="24" spans="3:19" ht="18.899999999999999" customHeight="1" x14ac:dyDescent="0.55000000000000004">
      <c r="C24" s="3"/>
      <c r="D24" s="63"/>
      <c r="E24" s="58"/>
      <c r="F24" s="59"/>
      <c r="G24" s="57"/>
      <c r="H24" s="4"/>
      <c r="I24" s="4"/>
      <c r="J24" s="4"/>
      <c r="K24" s="4"/>
      <c r="L24" s="4"/>
      <c r="M24" s="4"/>
      <c r="N24" s="4"/>
      <c r="O24" s="5"/>
    </row>
    <row r="25" spans="3:19" ht="18.899999999999999" customHeight="1" x14ac:dyDescent="0.55000000000000004">
      <c r="C25" s="3"/>
      <c r="D25" s="63"/>
      <c r="E25" s="58"/>
      <c r="F25" s="59"/>
      <c r="G25" s="57"/>
      <c r="H25" s="4"/>
      <c r="I25" s="4"/>
      <c r="J25" s="4"/>
      <c r="K25" s="4"/>
      <c r="L25" s="4"/>
      <c r="M25" s="4"/>
      <c r="N25" s="4"/>
      <c r="O25" s="5"/>
    </row>
    <row r="26" spans="3:19" ht="18.899999999999999" customHeight="1" x14ac:dyDescent="0.55000000000000004">
      <c r="C26" s="3"/>
      <c r="D26" s="62" t="s">
        <v>20</v>
      </c>
      <c r="E26" s="58">
        <f>F48-E48</f>
        <v>0.25</v>
      </c>
      <c r="F26" s="59">
        <f t="shared" ref="F26" si="2">E26/$F$9</f>
        <v>2.5000000000000001E-3</v>
      </c>
      <c r="G26" s="57">
        <f>(F48-F15)/F15</f>
        <v>4.1666666666666664E-2</v>
      </c>
      <c r="H26" s="4"/>
      <c r="I26" s="4"/>
      <c r="J26" s="4"/>
      <c r="K26" s="4"/>
      <c r="L26" s="4"/>
      <c r="M26" s="4"/>
      <c r="N26" s="4"/>
      <c r="O26" s="5"/>
    </row>
    <row r="27" spans="3:19" ht="18.899999999999999" customHeight="1" x14ac:dyDescent="0.55000000000000004">
      <c r="C27" s="3"/>
      <c r="D27" s="63"/>
      <c r="E27" s="58"/>
      <c r="F27" s="59"/>
      <c r="G27" s="57"/>
      <c r="H27" s="4"/>
      <c r="I27" s="4"/>
      <c r="J27" s="4"/>
      <c r="K27" s="4"/>
      <c r="L27" s="4"/>
      <c r="M27" s="4"/>
      <c r="N27" s="4"/>
      <c r="O27" s="5"/>
    </row>
    <row r="28" spans="3:19" ht="18.899999999999999" customHeight="1" x14ac:dyDescent="0.55000000000000004">
      <c r="C28" s="3"/>
      <c r="D28" s="63"/>
      <c r="E28" s="58"/>
      <c r="F28" s="59"/>
      <c r="G28" s="57"/>
      <c r="H28" s="4"/>
      <c r="I28" s="4"/>
      <c r="J28" s="4"/>
      <c r="K28" s="4"/>
      <c r="L28" s="4"/>
      <c r="M28" s="4"/>
      <c r="N28" s="4"/>
      <c r="O28" s="5"/>
    </row>
    <row r="29" spans="3:19" ht="18.899999999999999" customHeight="1" x14ac:dyDescent="0.55000000000000004">
      <c r="C29" s="3"/>
      <c r="D29" s="62" t="s">
        <v>19</v>
      </c>
      <c r="E29" s="58">
        <f>F12*0.01</f>
        <v>0.12</v>
      </c>
      <c r="F29" s="59">
        <f t="shared" ref="F29" si="3">E29/$F$9</f>
        <v>1.1999999999999999E-3</v>
      </c>
      <c r="G29" s="57">
        <f>F12*0.01/F15</f>
        <v>0.02</v>
      </c>
      <c r="H29" s="4"/>
      <c r="I29" s="4"/>
      <c r="J29" s="4"/>
      <c r="K29" s="4"/>
      <c r="L29" s="4"/>
      <c r="M29" s="4"/>
      <c r="N29" s="4"/>
      <c r="O29" s="5"/>
    </row>
    <row r="30" spans="3:19" ht="18.899999999999999" customHeight="1" x14ac:dyDescent="0.55000000000000004">
      <c r="C30" s="3"/>
      <c r="D30" s="63"/>
      <c r="E30" s="58"/>
      <c r="F30" s="59"/>
      <c r="G30" s="57"/>
      <c r="H30" s="4"/>
      <c r="I30" s="4"/>
      <c r="J30" s="4"/>
      <c r="K30" s="4"/>
      <c r="L30" s="4"/>
      <c r="M30" s="4"/>
      <c r="N30" s="4"/>
      <c r="O30" s="5"/>
    </row>
    <row r="31" spans="3:19" ht="18.899999999999999" customHeight="1" x14ac:dyDescent="0.55000000000000004">
      <c r="C31" s="3"/>
      <c r="D31" s="63"/>
      <c r="E31" s="58"/>
      <c r="F31" s="59"/>
      <c r="G31" s="57"/>
      <c r="H31" s="4"/>
      <c r="I31" s="4"/>
      <c r="J31" s="4"/>
      <c r="K31" s="4"/>
      <c r="L31" s="4"/>
      <c r="M31" s="4"/>
      <c r="N31" s="4"/>
      <c r="O31" s="5"/>
    </row>
    <row r="32" spans="3:19" x14ac:dyDescent="0.55000000000000004"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</row>
    <row r="33" spans="3:15" x14ac:dyDescent="0.55000000000000004"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</row>
    <row r="34" spans="3:15" hidden="1" x14ac:dyDescent="0.55000000000000004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</row>
    <row r="35" spans="3:15" hidden="1" x14ac:dyDescent="0.55000000000000004"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"/>
    </row>
    <row r="36" spans="3:15" x14ac:dyDescent="0.55000000000000004"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5"/>
    </row>
    <row r="37" spans="3:15" x14ac:dyDescent="0.55000000000000004"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40" spans="3:15" s="26" customFormat="1" ht="46.5" customHeight="1" x14ac:dyDescent="0.75">
      <c r="D40" s="60" t="s">
        <v>22</v>
      </c>
      <c r="E40" s="60"/>
      <c r="F40" s="60"/>
      <c r="G40" s="27"/>
      <c r="H40" s="27"/>
    </row>
    <row r="41" spans="3:15" s="26" customFormat="1" ht="39.6" customHeight="1" x14ac:dyDescent="0.75">
      <c r="C41" s="27"/>
      <c r="D41" s="30"/>
      <c r="E41" s="51" t="s">
        <v>17</v>
      </c>
      <c r="F41" s="51" t="s">
        <v>16</v>
      </c>
      <c r="G41" s="55"/>
      <c r="H41" s="27"/>
    </row>
    <row r="42" spans="3:15" s="26" customFormat="1" ht="26.4" customHeight="1" x14ac:dyDescent="0.75">
      <c r="C42" s="27"/>
      <c r="D42" s="30" t="s">
        <v>25</v>
      </c>
      <c r="E42" s="31">
        <f t="shared" ref="E42:E48" si="4">F9</f>
        <v>100</v>
      </c>
      <c r="F42" s="32">
        <f>F9*1.01</f>
        <v>101</v>
      </c>
      <c r="G42" s="55"/>
      <c r="H42" s="27"/>
    </row>
    <row r="43" spans="3:15" s="26" customFormat="1" ht="26.4" customHeight="1" x14ac:dyDescent="0.75">
      <c r="D43" s="30" t="s">
        <v>2</v>
      </c>
      <c r="E43" s="31">
        <f t="shared" si="4"/>
        <v>50</v>
      </c>
      <c r="F43" s="32">
        <f>F10*1.01</f>
        <v>50.5</v>
      </c>
      <c r="G43" s="55"/>
      <c r="H43" s="27"/>
    </row>
    <row r="44" spans="3:15" s="26" customFormat="1" ht="26.4" customHeight="1" x14ac:dyDescent="0.75">
      <c r="D44" s="30" t="s">
        <v>13</v>
      </c>
      <c r="E44" s="31">
        <f t="shared" si="4"/>
        <v>25</v>
      </c>
      <c r="F44" s="32">
        <f>F11*1.01</f>
        <v>25.25</v>
      </c>
      <c r="G44" s="55"/>
      <c r="H44" s="27"/>
    </row>
    <row r="45" spans="3:15" s="26" customFormat="1" ht="26.4" customHeight="1" x14ac:dyDescent="0.75">
      <c r="D45" s="30" t="s">
        <v>18</v>
      </c>
      <c r="E45" s="31">
        <f t="shared" si="4"/>
        <v>12</v>
      </c>
      <c r="F45" s="32">
        <f>F12</f>
        <v>12</v>
      </c>
      <c r="G45" s="55"/>
      <c r="H45" s="27"/>
    </row>
    <row r="46" spans="3:15" s="26" customFormat="1" ht="26.4" customHeight="1" x14ac:dyDescent="0.75">
      <c r="D46" s="33" t="s">
        <v>35</v>
      </c>
      <c r="E46" s="34">
        <f t="shared" si="4"/>
        <v>13</v>
      </c>
      <c r="F46" s="35">
        <f>F42-F43-F44-F45</f>
        <v>13.25</v>
      </c>
      <c r="G46" s="55"/>
      <c r="H46" s="27"/>
    </row>
    <row r="47" spans="3:15" s="26" customFormat="1" ht="26.4" customHeight="1" x14ac:dyDescent="0.75">
      <c r="C47" s="28"/>
      <c r="D47" s="30" t="s">
        <v>1</v>
      </c>
      <c r="E47" s="31">
        <f t="shared" si="4"/>
        <v>7</v>
      </c>
      <c r="F47" s="32">
        <f>F14</f>
        <v>7</v>
      </c>
      <c r="G47" s="55"/>
      <c r="H47" s="27"/>
    </row>
    <row r="48" spans="3:15" s="26" customFormat="1" ht="26.4" customHeight="1" x14ac:dyDescent="0.75">
      <c r="D48" s="33" t="s">
        <v>29</v>
      </c>
      <c r="E48" s="31">
        <f t="shared" si="4"/>
        <v>6</v>
      </c>
      <c r="F48" s="31">
        <f>F46-F47</f>
        <v>6.25</v>
      </c>
      <c r="G48" s="55"/>
      <c r="H48" s="27"/>
    </row>
    <row r="49" spans="4:7" s="26" customFormat="1" x14ac:dyDescent="0.55000000000000004">
      <c r="D49" s="36"/>
      <c r="E49" s="36"/>
      <c r="F49" s="36"/>
      <c r="G49" s="56"/>
    </row>
    <row r="50" spans="4:7" s="26" customFormat="1" ht="20.399999999999999" x14ac:dyDescent="0.75">
      <c r="D50" s="30" t="str">
        <f>CONCATENATE("(*) Assunzione che i costi non di acquisto siano per il ",E52*100," % variabili")</f>
        <v>(*) Assunzione che i costi non di acquisto siano per il 40 % variabili</v>
      </c>
      <c r="E50" s="30"/>
      <c r="F50" s="30"/>
      <c r="G50" s="56"/>
    </row>
    <row r="51" spans="4:7" s="26" customFormat="1" x14ac:dyDescent="0.55000000000000004">
      <c r="D51" s="36"/>
      <c r="E51" s="36"/>
      <c r="F51" s="36"/>
      <c r="G51" s="56"/>
    </row>
    <row r="52" spans="4:7" s="26" customFormat="1" ht="40.799999999999997" x14ac:dyDescent="0.55000000000000004">
      <c r="D52" s="37" t="s">
        <v>23</v>
      </c>
      <c r="E52" s="38">
        <v>0.4</v>
      </c>
      <c r="F52" s="36"/>
      <c r="G52" s="56"/>
    </row>
    <row r="53" spans="4:7" s="26" customFormat="1" x14ac:dyDescent="0.55000000000000004">
      <c r="D53" s="36"/>
      <c r="E53" s="36"/>
      <c r="F53" s="36"/>
      <c r="G53" s="56"/>
    </row>
    <row r="54" spans="4:7" s="26" customFormat="1" x14ac:dyDescent="0.55000000000000004">
      <c r="D54" s="36"/>
      <c r="E54" s="36"/>
      <c r="F54" s="36"/>
      <c r="G54" s="56"/>
    </row>
    <row r="55" spans="4:7" s="26" customFormat="1" ht="41.4" customHeight="1" x14ac:dyDescent="0.75">
      <c r="D55" s="28" t="s">
        <v>26</v>
      </c>
      <c r="G55" s="56"/>
    </row>
    <row r="56" spans="4:7" s="26" customFormat="1" x14ac:dyDescent="0.55000000000000004">
      <c r="D56" s="26" t="s">
        <v>3</v>
      </c>
      <c r="E56" s="29">
        <f>G29</f>
        <v>0.02</v>
      </c>
      <c r="G56" s="56"/>
    </row>
    <row r="57" spans="4:7" s="26" customFormat="1" x14ac:dyDescent="0.55000000000000004">
      <c r="D57" s="26" t="s">
        <v>4</v>
      </c>
      <c r="E57" s="29">
        <f>G26</f>
        <v>4.1666666666666664E-2</v>
      </c>
      <c r="G57" s="56"/>
    </row>
    <row r="58" spans="4:7" s="26" customFormat="1" x14ac:dyDescent="0.55000000000000004">
      <c r="D58" s="26" t="s">
        <v>5</v>
      </c>
      <c r="E58" s="29">
        <f>G23</f>
        <v>8.3333333333333329E-2</v>
      </c>
      <c r="G58" s="56"/>
    </row>
    <row r="59" spans="4:7" s="26" customFormat="1" x14ac:dyDescent="0.55000000000000004">
      <c r="D59" s="26" t="s">
        <v>6</v>
      </c>
      <c r="E59" s="29">
        <f>G20</f>
        <v>0.16666666666666666</v>
      </c>
    </row>
  </sheetData>
  <sheetProtection algorithmName="SHA-512" hashValue="O834lW4XeVNU2cvrJWbubI+I/RVvEQZjjPPtTjYvwW95SAsrfyUyxGv6df9iZfPaiSEnwkQPUbtDkiSGHOTKBw==" saltValue="EDBshMBVL1Hy6GEsMr8C6g==" spinCount="100000" sheet="1" objects="1" scenarios="1"/>
  <mergeCells count="23">
    <mergeCell ref="G18:G19"/>
    <mergeCell ref="E20:E22"/>
    <mergeCell ref="E23:E25"/>
    <mergeCell ref="I18:N19"/>
    <mergeCell ref="I8:N10"/>
    <mergeCell ref="I12:N14"/>
    <mergeCell ref="G20:G22"/>
    <mergeCell ref="G23:G25"/>
    <mergeCell ref="E18:E19"/>
    <mergeCell ref="F18:F19"/>
    <mergeCell ref="F20:F22"/>
    <mergeCell ref="F23:F25"/>
    <mergeCell ref="D40:F40"/>
    <mergeCell ref="D20:D22"/>
    <mergeCell ref="D23:D25"/>
    <mergeCell ref="D26:D28"/>
    <mergeCell ref="D29:D31"/>
    <mergeCell ref="G26:G28"/>
    <mergeCell ref="G29:G31"/>
    <mergeCell ref="E26:E28"/>
    <mergeCell ref="E29:E31"/>
    <mergeCell ref="F26:F28"/>
    <mergeCell ref="F29:F31"/>
  </mergeCells>
  <dataValidations count="1">
    <dataValidation type="decimal" allowBlank="1" showInputMessage="1" showErrorMessage="1" sqref="F9:F12 F14" xr:uid="{08EDEB9B-4CFA-4511-9BAB-2C8B9742B1CC}">
      <formula1>0</formula1>
      <formula2>9999999</formula2>
    </dataValidation>
  </dataValidations>
  <hyperlinks>
    <hyperlink ref="F2" r:id="rId1" xr:uid="{3879B082-B189-414A-B6D5-5353798724EB}"/>
  </hyperlinks>
  <pageMargins left="0.70866141732283472" right="0.70866141732283472" top="0.74803149606299213" bottom="0.74803149606299213" header="0.31496062992125984" footer="0.31496062992125984"/>
  <pageSetup paperSize="9" scale="56" orientation="landscape" r:id="rId2"/>
  <headerFooter>
    <oddHeader xml:space="preserve">&amp;C&amp;20www.alyant.it </oddHeader>
  </headerFooter>
  <ignoredErrors>
    <ignoredError sqref="F46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I3:N12"/>
  <sheetViews>
    <sheetView workbookViewId="0">
      <selection activeCell="I20" sqref="I20"/>
    </sheetView>
  </sheetViews>
  <sheetFormatPr defaultRowHeight="14.4" x14ac:dyDescent="0.55000000000000004"/>
  <sheetData>
    <row r="3" spans="9:14" x14ac:dyDescent="0.55000000000000004">
      <c r="K3" t="s">
        <v>10</v>
      </c>
      <c r="L3" t="s">
        <v>11</v>
      </c>
      <c r="M3" t="s">
        <v>12</v>
      </c>
      <c r="N3" t="s">
        <v>8</v>
      </c>
    </row>
    <row r="4" spans="9:14" x14ac:dyDescent="0.55000000000000004">
      <c r="I4" t="s">
        <v>0</v>
      </c>
      <c r="J4">
        <v>100</v>
      </c>
      <c r="K4">
        <v>101</v>
      </c>
      <c r="L4">
        <f>J4</f>
        <v>100</v>
      </c>
      <c r="M4">
        <f>J4*1.01</f>
        <v>101</v>
      </c>
      <c r="N4">
        <v>100</v>
      </c>
    </row>
    <row r="5" spans="9:14" x14ac:dyDescent="0.55000000000000004">
      <c r="I5" t="s">
        <v>7</v>
      </c>
      <c r="J5">
        <v>68</v>
      </c>
      <c r="K5">
        <f>J5</f>
        <v>68</v>
      </c>
      <c r="L5">
        <f>J5*0.99</f>
        <v>67.319999999999993</v>
      </c>
      <c r="M5">
        <f>J5*1.01</f>
        <v>68.680000000000007</v>
      </c>
      <c r="N5">
        <f>J5</f>
        <v>68</v>
      </c>
    </row>
    <row r="6" spans="9:14" x14ac:dyDescent="0.55000000000000004">
      <c r="I6" t="s">
        <v>8</v>
      </c>
      <c r="J6">
        <v>23</v>
      </c>
      <c r="K6">
        <f>J6</f>
        <v>23</v>
      </c>
      <c r="L6">
        <f>J6</f>
        <v>23</v>
      </c>
      <c r="M6">
        <f>J6</f>
        <v>23</v>
      </c>
      <c r="N6">
        <f>J6*0.99</f>
        <v>22.77</v>
      </c>
    </row>
    <row r="7" spans="9:14" x14ac:dyDescent="0.55000000000000004">
      <c r="I7" t="s">
        <v>9</v>
      </c>
      <c r="J7">
        <f>J4-J5-J6</f>
        <v>9</v>
      </c>
      <c r="K7">
        <f t="shared" ref="K7:N7" si="0">K4-K5-K6</f>
        <v>10</v>
      </c>
      <c r="L7">
        <f t="shared" si="0"/>
        <v>9.6800000000000068</v>
      </c>
      <c r="M7">
        <f t="shared" si="0"/>
        <v>9.3199999999999932</v>
      </c>
      <c r="N7">
        <f t="shared" si="0"/>
        <v>9.23</v>
      </c>
    </row>
    <row r="9" spans="9:14" x14ac:dyDescent="0.55000000000000004">
      <c r="K9" s="12">
        <f>(K7-$J$7)/$J$7</f>
        <v>0.1111111111111111</v>
      </c>
      <c r="L9" s="12">
        <f t="shared" ref="L9:N9" si="1">(L7-$J$7)/$J$7</f>
        <v>7.555555555555632E-2</v>
      </c>
      <c r="M9" s="12">
        <f t="shared" si="1"/>
        <v>3.5555555555554799E-2</v>
      </c>
      <c r="N9" s="12">
        <f t="shared" si="1"/>
        <v>2.5555555555555602E-2</v>
      </c>
    </row>
    <row r="12" spans="9:14" x14ac:dyDescent="0.55000000000000004">
      <c r="K12" s="12">
        <v>0.1111111111111111</v>
      </c>
      <c r="L12" s="12">
        <v>5.8999999999999997E-2</v>
      </c>
      <c r="M12" s="12">
        <v>3.5555555555554799E-2</v>
      </c>
      <c r="N12" s="12">
        <v>2.5555555555555602E-2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Simulazione</vt:lpstr>
      <vt:lpstr>Foglio3</vt:lpstr>
      <vt:lpstr>Simulazione!Area_stampa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2021-10-05T18:23:55Z</dcterms:modified>
</cp:coreProperties>
</file>